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0.19.177\wojtek\REJESTR WYBORCÓW\Meldunek kwartalny\2025\I KW\"/>
    </mc:Choice>
  </mc:AlternateContent>
  <xr:revisionPtr revIDLastSave="0" documentId="13_ncr:1_{997F5B43-5EBB-449F-8413-B2D971355BF4}" xr6:coauthVersionLast="36" xr6:coauthVersionMax="36" xr10:uidLastSave="{00000000-0000-0000-0000-000000000000}"/>
  <bookViews>
    <workbookView xWindow="0" yWindow="0" windowWidth="32914" windowHeight="14100" xr2:uid="{00000000-000D-0000-FFFF-FFFF00000000}"/>
  </bookViews>
  <sheets>
    <sheet name="Arkusz1" sheetId="2" r:id="rId1"/>
  </sheets>
  <definedNames>
    <definedName name="_xlnm.Print_Titles" localSheetId="0">Arkusz1!$1:$2</definedName>
  </definedNames>
  <calcPr calcId="191029"/>
</workbook>
</file>

<file path=xl/calcChain.xml><?xml version="1.0" encoding="utf-8"?>
<calcChain xmlns="http://schemas.openxmlformats.org/spreadsheetml/2006/main">
  <c r="A80" i="2" l="1"/>
  <c r="A78" i="2"/>
  <c r="A77" i="2"/>
  <c r="A76" i="2"/>
  <c r="A75" i="2"/>
  <c r="A74" i="2"/>
  <c r="A72" i="2"/>
  <c r="A71" i="2"/>
  <c r="A70" i="2"/>
  <c r="A69" i="2"/>
  <c r="A68" i="2"/>
  <c r="A67" i="2"/>
  <c r="A66" i="2"/>
  <c r="A65" i="2"/>
  <c r="A64" i="2"/>
  <c r="A62" i="2"/>
  <c r="A61" i="2"/>
  <c r="A60" i="2"/>
  <c r="A59" i="2"/>
  <c r="A58" i="2"/>
  <c r="A57" i="2"/>
  <c r="A55" i="2"/>
  <c r="A54" i="2"/>
  <c r="A53" i="2"/>
  <c r="A52" i="2"/>
  <c r="A51" i="2"/>
  <c r="A50" i="2"/>
  <c r="A49" i="2"/>
  <c r="A47" i="2"/>
  <c r="A46" i="2"/>
  <c r="A45" i="2"/>
  <c r="A44" i="2"/>
  <c r="A43" i="2"/>
  <c r="A42" i="2"/>
  <c r="A40" i="2"/>
  <c r="A39" i="2"/>
  <c r="A38" i="2"/>
  <c r="A37" i="2"/>
  <c r="A36" i="2"/>
  <c r="A35" i="2"/>
  <c r="A34" i="2"/>
  <c r="A33" i="2"/>
  <c r="A32" i="2"/>
  <c r="A31" i="2"/>
  <c r="A29" i="2"/>
  <c r="A28" i="2"/>
  <c r="A27" i="2"/>
  <c r="A26" i="2"/>
  <c r="A25" i="2"/>
  <c r="A24" i="2"/>
  <c r="A23" i="2"/>
  <c r="A22" i="2"/>
  <c r="A20" i="2"/>
  <c r="A19" i="2"/>
  <c r="A18" i="2"/>
  <c r="A17" i="2"/>
  <c r="A16" i="2"/>
  <c r="A14" i="2"/>
  <c r="A13" i="2"/>
  <c r="A12" i="2"/>
  <c r="A11" i="2"/>
  <c r="A10" i="2"/>
  <c r="A9" i="2"/>
  <c r="A8" i="2"/>
  <c r="A7" i="2"/>
  <c r="A6" i="2"/>
  <c r="A5" i="2"/>
  <c r="A4" i="2"/>
</calcChain>
</file>

<file path=xl/sharedStrings.xml><?xml version="1.0" encoding="utf-8"?>
<sst xmlns="http://schemas.openxmlformats.org/spreadsheetml/2006/main" count="229" uniqueCount="103">
  <si>
    <t>Kod TERYT</t>
  </si>
  <si>
    <t>Gmina</t>
  </si>
  <si>
    <t>Powiat</t>
  </si>
  <si>
    <t>Delegatura</t>
  </si>
  <si>
    <t>Liczba mieszkańców</t>
  </si>
  <si>
    <t>Liczba wyborców ogółem</t>
  </si>
  <si>
    <t>Liczba wyborców ujętych w stałym obwodzie w CRW z urzędu na podstawie adresu stałego zameldowania</t>
  </si>
  <si>
    <t>Liczba wyborców ujętych w stałym obwodzie w CRW na wniosek</t>
  </si>
  <si>
    <t>w tym liczba wyborców posiadających obywatelstwo krajów UE</t>
  </si>
  <si>
    <t>w tym liczba wyborców posiadających obywatelstwo UK</t>
  </si>
  <si>
    <t>Liczba osób pozbawionych prawa wybierania ogółem</t>
  </si>
  <si>
    <t>w tym liczba osób pozbawionych prawa wybierania posiadających obywatelstwo krajów UE</t>
  </si>
  <si>
    <t>w tym liczba osób pozbawionych prawa wybierania posiadających obywatelstwo UK</t>
  </si>
  <si>
    <t>Powiat kutnowski</t>
  </si>
  <si>
    <t>m. Kutno</t>
  </si>
  <si>
    <t>kutnowski</t>
  </si>
  <si>
    <t>Łódź</t>
  </si>
  <si>
    <t>gm. Bedlno</t>
  </si>
  <si>
    <t>gm. Dąbrowice</t>
  </si>
  <si>
    <t>gm. Krośniewice</t>
  </si>
  <si>
    <t>gm. Krzyżanów</t>
  </si>
  <si>
    <t>gm. Kutno</t>
  </si>
  <si>
    <t>gm. Łanięta</t>
  </si>
  <si>
    <t>gm. Nowe Ostrowy</t>
  </si>
  <si>
    <t>gm. Oporów</t>
  </si>
  <si>
    <t>gm. Strzelce</t>
  </si>
  <si>
    <t>gm. Żychlin</t>
  </si>
  <si>
    <t>Powiat łaski</t>
  </si>
  <si>
    <t>gm. Buczek</t>
  </si>
  <si>
    <t>łaski</t>
  </si>
  <si>
    <t>gm. Łask</t>
  </si>
  <si>
    <t>gm. Sędziejowice</t>
  </si>
  <si>
    <t>gm. Widawa</t>
  </si>
  <si>
    <t>gm. Wodzierady</t>
  </si>
  <si>
    <t>Powiat łęczycki</t>
  </si>
  <si>
    <t>m. Łęczyca</t>
  </si>
  <si>
    <t>łęczycki</t>
  </si>
  <si>
    <t>gm. Daszyna</t>
  </si>
  <si>
    <t>gm. Góra Świętej Małgorzaty</t>
  </si>
  <si>
    <t>gm. Grabów</t>
  </si>
  <si>
    <t>gm. Łęczyca</t>
  </si>
  <si>
    <t>gm. Piątek</t>
  </si>
  <si>
    <t>gm. Świnice Warckie</t>
  </si>
  <si>
    <t>gm. Witonia</t>
  </si>
  <si>
    <t>Powiat łowicki</t>
  </si>
  <si>
    <t>m. Łowicz</t>
  </si>
  <si>
    <t>łowicki</t>
  </si>
  <si>
    <t>gm. Bielawy</t>
  </si>
  <si>
    <t>gm. Chąśno</t>
  </si>
  <si>
    <t>gm. Domaniewice</t>
  </si>
  <si>
    <t>gm. Kiernozia</t>
  </si>
  <si>
    <t>gm. Kocierzew Południowy</t>
  </si>
  <si>
    <t>gm. Łowicz</t>
  </si>
  <si>
    <t>gm. Łyszkowice</t>
  </si>
  <si>
    <t>gm. Nieborów</t>
  </si>
  <si>
    <t>gm. Zduny</t>
  </si>
  <si>
    <t>Powiat łódzki wschodni</t>
  </si>
  <si>
    <t>gm. Andrespol</t>
  </si>
  <si>
    <t>łódzki wschodni</t>
  </si>
  <si>
    <t>gm. Brójce</t>
  </si>
  <si>
    <t>gm. Koluszki</t>
  </si>
  <si>
    <t>gm. Nowosolna</t>
  </si>
  <si>
    <t>gm. Rzgów</t>
  </si>
  <si>
    <t>gm. Tuszyn</t>
  </si>
  <si>
    <t>Powiat pabianicki</t>
  </si>
  <si>
    <t>m. Konstantynów Łódzki</t>
  </si>
  <si>
    <t>pabianicki</t>
  </si>
  <si>
    <t>m. Pabianice</t>
  </si>
  <si>
    <t>gm. Dłutów</t>
  </si>
  <si>
    <t>gm. Dobroń</t>
  </si>
  <si>
    <t>gm. Ksawerów</t>
  </si>
  <si>
    <t>gm. Lutomiersk</t>
  </si>
  <si>
    <t>gm. Pabianice</t>
  </si>
  <si>
    <t>Powiat poddębicki</t>
  </si>
  <si>
    <t>gm. Dalików</t>
  </si>
  <si>
    <t>poddębicki</t>
  </si>
  <si>
    <t>gm. Pęczniew</t>
  </si>
  <si>
    <t>gm. Poddębice</t>
  </si>
  <si>
    <t>gm. Uniejów</t>
  </si>
  <si>
    <t>gm. Wartkowice</t>
  </si>
  <si>
    <t>gm. Zadzim</t>
  </si>
  <si>
    <t>Powiat zgierski</t>
  </si>
  <si>
    <t>m. Głowno</t>
  </si>
  <si>
    <t>zgierski</t>
  </si>
  <si>
    <t>m. Ozorków</t>
  </si>
  <si>
    <t>m. Zgierz</t>
  </si>
  <si>
    <t>gm. Aleksandrów Łódzki</t>
  </si>
  <si>
    <t>gm. Głowno</t>
  </si>
  <si>
    <t>gm. Ozorków</t>
  </si>
  <si>
    <t>gm. Parzęczew</t>
  </si>
  <si>
    <t>gm. Stryków</t>
  </si>
  <si>
    <t>gm. Zgierz</t>
  </si>
  <si>
    <t>Powiat brzeziński</t>
  </si>
  <si>
    <t>m. Brzeziny</t>
  </si>
  <si>
    <t>brzeziński</t>
  </si>
  <si>
    <t>gm. Brzeziny</t>
  </si>
  <si>
    <t>gm. Dmosin</t>
  </si>
  <si>
    <t>gm. Jeżów</t>
  </si>
  <si>
    <t>gm. Rogów</t>
  </si>
  <si>
    <t>Miasto na prawach powiatu</t>
  </si>
  <si>
    <t>m. Łódź</t>
  </si>
  <si>
    <t>Suma</t>
  </si>
  <si>
    <t>Stan rejestru na 31.03.2025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</si>
</sst>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6">
    <xf numFmtId="0" fontId="0" fillId="0" borderId="0" xfId="0"/>
    <xf numFmtId="0" fontId="0" fillId="0" borderId="10" xfId="0" applyBorder="1" applyAlignment="1">
      <alignment horizontal="center" wrapText="1"/>
    </xf>
    <xf numFmtId="0" fontId="0" fillId="0" borderId="10" xfId="0" applyBorder="1"/>
    <xf numFmtId="0" fontId="16" fillId="0" borderId="10" xfId="0" applyFont="1" applyBorder="1"/>
    <xf numFmtId="0" fontId="18" fillId="0" borderId="10" xfId="0" applyFont="1" applyBorder="1"/>
    <xf numFmtId="0" fontId="16" fillId="0" borderId="11" xfId="0" applyFont="1" applyBorder="1" applyAlignment="1"/>
  </cellXfs>
  <cellStyles count="42">
    <cellStyle name="20% — akcent 1" xfId="19" builtinId="30" customBuiltin="1"/>
    <cellStyle name="20% — akcent 2" xfId="23" builtinId="34" customBuiltin="1"/>
    <cellStyle name="20% — akcent 3" xfId="27" builtinId="38" customBuiltin="1"/>
    <cellStyle name="20% — akcent 4" xfId="31" builtinId="42" customBuiltin="1"/>
    <cellStyle name="20% — akcent 5" xfId="35" builtinId="46" customBuiltin="1"/>
    <cellStyle name="20% — akcent 6" xfId="39" builtinId="50" customBuiltin="1"/>
    <cellStyle name="40% — akcent 1" xfId="20" builtinId="31" customBuiltin="1"/>
    <cellStyle name="40% — akcent 2" xfId="24" builtinId="35" customBuiltin="1"/>
    <cellStyle name="40% — akcent 3" xfId="28" builtinId="39" customBuiltin="1"/>
    <cellStyle name="40% — akcent 4" xfId="32" builtinId="43" customBuiltin="1"/>
    <cellStyle name="40% — akcent 5" xfId="36" builtinId="47" customBuiltin="1"/>
    <cellStyle name="40% — akcent 6" xfId="40" builtinId="51" customBuiltin="1"/>
    <cellStyle name="60% — akcent 1" xfId="21" builtinId="32" customBuiltin="1"/>
    <cellStyle name="60% — akcent 2" xfId="25" builtinId="36" customBuiltin="1"/>
    <cellStyle name="60% — akcent 3" xfId="29" builtinId="40" customBuiltin="1"/>
    <cellStyle name="60% — akcent 4" xfId="33" builtinId="44" customBuiltin="1"/>
    <cellStyle name="60% — akcent 5" xfId="37" builtinId="48" customBuiltin="1"/>
    <cellStyle name="60% — akcent 6" xfId="41" builtinId="52" customBuiltin="1"/>
    <cellStyle name="Akcent 1" xfId="18" builtinId="29" customBuiltin="1"/>
    <cellStyle name="Akcent 2" xfId="22" builtinId="33" customBuiltin="1"/>
    <cellStyle name="Akcent 3" xfId="26" builtinId="37" customBuiltin="1"/>
    <cellStyle name="Akcent 4" xfId="30" builtinId="41" customBuiltin="1"/>
    <cellStyle name="Akcent 5" xfId="34" builtinId="45" customBuiltin="1"/>
    <cellStyle name="Akcent 6" xfId="38" builtinId="49" customBuiltin="1"/>
    <cellStyle name="Dane wejściowe" xfId="9" builtinId="20" customBuiltin="1"/>
    <cellStyle name="Dane wyjściowe" xfId="10" builtinId="21" customBuiltin="1"/>
    <cellStyle name="Dobry" xfId="6" builtinId="26" customBuiltin="1"/>
    <cellStyle name="Komórka połączona" xfId="12" builtinId="24" customBuiltin="1"/>
    <cellStyle name="Komórka zaznaczona" xfId="13" builtinId="23" customBuiltin="1"/>
    <cellStyle name="Nagłówek 1" xfId="2" builtinId="16" customBuiltin="1"/>
    <cellStyle name="Nagłówek 2" xfId="3" builtinId="17" customBuiltin="1"/>
    <cellStyle name="Nagłówek 3" xfId="4" builtinId="18" customBuiltin="1"/>
    <cellStyle name="Nagłówek 4" xfId="5" builtinId="19" customBuiltin="1"/>
    <cellStyle name="Neutralny" xfId="8" builtinId="28" customBuiltin="1"/>
    <cellStyle name="Normalny" xfId="0" builtinId="0"/>
    <cellStyle name="Obliczenia" xfId="11" builtinId="22" customBuiltin="1"/>
    <cellStyle name="Suma" xfId="17" builtinId="25" customBuiltin="1"/>
    <cellStyle name="Tekst objaśnienia" xfId="16" builtinId="53" customBuiltin="1"/>
    <cellStyle name="Tekst ostrzeżenia" xfId="14" builtinId="11" customBuiltin="1"/>
    <cellStyle name="Tytuł" xfId="1" builtinId="15" customBuiltin="1"/>
    <cellStyle name="Uwaga" xfId="15" builtinId="10" customBuiltin="1"/>
    <cellStyle name="Zły" xfId="7" builtinId="27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81"/>
  <sheetViews>
    <sheetView tabSelected="1" workbookViewId="0">
      <selection activeCell="A2" sqref="A2"/>
    </sheetView>
  </sheetViews>
  <sheetFormatPr defaultRowHeight="14.6" x14ac:dyDescent="0.4"/>
  <cols>
    <col min="1" max="1" width="7.53515625" customWidth="1"/>
    <col min="2" max="2" width="25.3828125" customWidth="1"/>
    <col min="3" max="3" width="14.84375" customWidth="1"/>
    <col min="4" max="4" width="10" customWidth="1"/>
    <col min="5" max="5" width="12" customWidth="1"/>
    <col min="6" max="6" width="15.15234375" customWidth="1"/>
    <col min="7" max="7" width="27.921875" customWidth="1"/>
    <col min="8" max="8" width="16.4609375" customWidth="1"/>
    <col min="9" max="9" width="23.61328125" customWidth="1"/>
    <col min="10" max="10" width="16.4609375" customWidth="1"/>
    <col min="11" max="11" width="20.4609375" customWidth="1"/>
    <col min="12" max="12" width="26.07421875" customWidth="1"/>
    <col min="13" max="13" width="24.3828125" customWidth="1"/>
  </cols>
  <sheetData>
    <row r="1" spans="1:13" x14ac:dyDescent="0.4">
      <c r="A1" s="5" t="s">
        <v>102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pans="1:13" ht="65.05" customHeight="1" x14ac:dyDescent="0.4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10</v>
      </c>
      <c r="L2" s="1" t="s">
        <v>11</v>
      </c>
      <c r="M2" s="1" t="s">
        <v>12</v>
      </c>
    </row>
    <row r="3" spans="1:13" x14ac:dyDescent="0.4">
      <c r="A3" s="4" t="s">
        <v>13</v>
      </c>
      <c r="B3" s="4"/>
      <c r="C3" s="4"/>
      <c r="D3" s="4"/>
      <c r="E3" s="4">
        <v>88118</v>
      </c>
      <c r="F3" s="4">
        <v>73825</v>
      </c>
      <c r="G3" s="4">
        <v>73111</v>
      </c>
      <c r="H3" s="4">
        <v>714</v>
      </c>
      <c r="I3" s="4">
        <v>2</v>
      </c>
      <c r="J3" s="4">
        <v>0</v>
      </c>
      <c r="K3" s="4">
        <v>259</v>
      </c>
      <c r="L3" s="4">
        <v>0</v>
      </c>
      <c r="M3" s="4">
        <v>0</v>
      </c>
    </row>
    <row r="4" spans="1:13" x14ac:dyDescent="0.4">
      <c r="A4" s="2" t="str">
        <f>"100201"</f>
        <v>100201</v>
      </c>
      <c r="B4" s="2" t="s">
        <v>14</v>
      </c>
      <c r="C4" s="2" t="s">
        <v>15</v>
      </c>
      <c r="D4" s="2" t="s">
        <v>16</v>
      </c>
      <c r="E4" s="2">
        <v>39204</v>
      </c>
      <c r="F4" s="2">
        <v>33205</v>
      </c>
      <c r="G4" s="2">
        <v>32947</v>
      </c>
      <c r="H4" s="2">
        <v>258</v>
      </c>
      <c r="I4" s="2">
        <v>2</v>
      </c>
      <c r="J4" s="2">
        <v>0</v>
      </c>
      <c r="K4" s="2">
        <v>130</v>
      </c>
      <c r="L4" s="2">
        <v>0</v>
      </c>
      <c r="M4" s="2">
        <v>0</v>
      </c>
    </row>
    <row r="5" spans="1:13" x14ac:dyDescent="0.4">
      <c r="A5" s="2" t="str">
        <f>"100202"</f>
        <v>100202</v>
      </c>
      <c r="B5" s="2" t="s">
        <v>17</v>
      </c>
      <c r="C5" s="2" t="s">
        <v>15</v>
      </c>
      <c r="D5" s="2" t="s">
        <v>16</v>
      </c>
      <c r="E5" s="2">
        <v>5046</v>
      </c>
      <c r="F5" s="2">
        <v>4214</v>
      </c>
      <c r="G5" s="2">
        <v>4155</v>
      </c>
      <c r="H5" s="2">
        <v>59</v>
      </c>
      <c r="I5" s="2">
        <v>0</v>
      </c>
      <c r="J5" s="2">
        <v>0</v>
      </c>
      <c r="K5" s="2">
        <v>48</v>
      </c>
      <c r="L5" s="2">
        <v>0</v>
      </c>
      <c r="M5" s="2">
        <v>0</v>
      </c>
    </row>
    <row r="6" spans="1:13" x14ac:dyDescent="0.4">
      <c r="A6" s="2" t="str">
        <f>"100203"</f>
        <v>100203</v>
      </c>
      <c r="B6" s="2" t="s">
        <v>18</v>
      </c>
      <c r="C6" s="2" t="s">
        <v>15</v>
      </c>
      <c r="D6" s="2" t="s">
        <v>16</v>
      </c>
      <c r="E6" s="2">
        <v>1842</v>
      </c>
      <c r="F6" s="2">
        <v>1520</v>
      </c>
      <c r="G6" s="2">
        <v>1439</v>
      </c>
      <c r="H6" s="2">
        <v>81</v>
      </c>
      <c r="I6" s="2">
        <v>0</v>
      </c>
      <c r="J6" s="2">
        <v>0</v>
      </c>
      <c r="K6" s="2">
        <v>0</v>
      </c>
      <c r="L6" s="2">
        <v>0</v>
      </c>
      <c r="M6" s="2">
        <v>0</v>
      </c>
    </row>
    <row r="7" spans="1:13" x14ac:dyDescent="0.4">
      <c r="A7" s="2" t="str">
        <f>"100204"</f>
        <v>100204</v>
      </c>
      <c r="B7" s="2" t="s">
        <v>19</v>
      </c>
      <c r="C7" s="2" t="s">
        <v>15</v>
      </c>
      <c r="D7" s="2" t="s">
        <v>16</v>
      </c>
      <c r="E7" s="2">
        <v>7519</v>
      </c>
      <c r="F7" s="2">
        <v>6289</v>
      </c>
      <c r="G7" s="2">
        <v>6242</v>
      </c>
      <c r="H7" s="2">
        <v>47</v>
      </c>
      <c r="I7" s="2">
        <v>0</v>
      </c>
      <c r="J7" s="2">
        <v>0</v>
      </c>
      <c r="K7" s="2">
        <v>9</v>
      </c>
      <c r="L7" s="2">
        <v>0</v>
      </c>
      <c r="M7" s="2">
        <v>0</v>
      </c>
    </row>
    <row r="8" spans="1:13" x14ac:dyDescent="0.4">
      <c r="A8" s="2" t="str">
        <f>"100205"</f>
        <v>100205</v>
      </c>
      <c r="B8" s="2" t="s">
        <v>20</v>
      </c>
      <c r="C8" s="2" t="s">
        <v>15</v>
      </c>
      <c r="D8" s="2" t="s">
        <v>16</v>
      </c>
      <c r="E8" s="2">
        <v>4002</v>
      </c>
      <c r="F8" s="2">
        <v>3292</v>
      </c>
      <c r="G8" s="2">
        <v>3263</v>
      </c>
      <c r="H8" s="2">
        <v>29</v>
      </c>
      <c r="I8" s="2">
        <v>0</v>
      </c>
      <c r="J8" s="2">
        <v>0</v>
      </c>
      <c r="K8" s="2">
        <v>6</v>
      </c>
      <c r="L8" s="2">
        <v>0</v>
      </c>
      <c r="M8" s="2">
        <v>0</v>
      </c>
    </row>
    <row r="9" spans="1:13" x14ac:dyDescent="0.4">
      <c r="A9" s="2" t="str">
        <f>"100206"</f>
        <v>100206</v>
      </c>
      <c r="B9" s="2" t="s">
        <v>21</v>
      </c>
      <c r="C9" s="2" t="s">
        <v>15</v>
      </c>
      <c r="D9" s="2" t="s">
        <v>16</v>
      </c>
      <c r="E9" s="2">
        <v>8565</v>
      </c>
      <c r="F9" s="2">
        <v>6989</v>
      </c>
      <c r="G9" s="2">
        <v>6950</v>
      </c>
      <c r="H9" s="2">
        <v>39</v>
      </c>
      <c r="I9" s="2">
        <v>0</v>
      </c>
      <c r="J9" s="2">
        <v>0</v>
      </c>
      <c r="K9" s="2">
        <v>11</v>
      </c>
      <c r="L9" s="2">
        <v>0</v>
      </c>
      <c r="M9" s="2">
        <v>0</v>
      </c>
    </row>
    <row r="10" spans="1:13" x14ac:dyDescent="0.4">
      <c r="A10" s="2" t="str">
        <f>"100207"</f>
        <v>100207</v>
      </c>
      <c r="B10" s="2" t="s">
        <v>22</v>
      </c>
      <c r="C10" s="2" t="s">
        <v>15</v>
      </c>
      <c r="D10" s="2" t="s">
        <v>16</v>
      </c>
      <c r="E10" s="2">
        <v>2201</v>
      </c>
      <c r="F10" s="2">
        <v>1787</v>
      </c>
      <c r="G10" s="2">
        <v>1726</v>
      </c>
      <c r="H10" s="2">
        <v>61</v>
      </c>
      <c r="I10" s="2">
        <v>0</v>
      </c>
      <c r="J10" s="2">
        <v>0</v>
      </c>
      <c r="K10" s="2">
        <v>32</v>
      </c>
      <c r="L10" s="2">
        <v>0</v>
      </c>
      <c r="M10" s="2">
        <v>0</v>
      </c>
    </row>
    <row r="11" spans="1:13" x14ac:dyDescent="0.4">
      <c r="A11" s="2" t="str">
        <f>"100208"</f>
        <v>100208</v>
      </c>
      <c r="B11" s="2" t="s">
        <v>23</v>
      </c>
      <c r="C11" s="2" t="s">
        <v>15</v>
      </c>
      <c r="D11" s="2" t="s">
        <v>16</v>
      </c>
      <c r="E11" s="2">
        <v>3214</v>
      </c>
      <c r="F11" s="2">
        <v>2711</v>
      </c>
      <c r="G11" s="2">
        <v>2687</v>
      </c>
      <c r="H11" s="2">
        <v>24</v>
      </c>
      <c r="I11" s="2">
        <v>0</v>
      </c>
      <c r="J11" s="2">
        <v>0</v>
      </c>
      <c r="K11" s="2">
        <v>2</v>
      </c>
      <c r="L11" s="2">
        <v>0</v>
      </c>
      <c r="M11" s="2">
        <v>0</v>
      </c>
    </row>
    <row r="12" spans="1:13" x14ac:dyDescent="0.4">
      <c r="A12" s="2" t="str">
        <f>"100209"</f>
        <v>100209</v>
      </c>
      <c r="B12" s="2" t="s">
        <v>24</v>
      </c>
      <c r="C12" s="2" t="s">
        <v>15</v>
      </c>
      <c r="D12" s="2" t="s">
        <v>16</v>
      </c>
      <c r="E12" s="2">
        <v>2409</v>
      </c>
      <c r="F12" s="2">
        <v>1960</v>
      </c>
      <c r="G12" s="2">
        <v>1912</v>
      </c>
      <c r="H12" s="2">
        <v>48</v>
      </c>
      <c r="I12" s="2">
        <v>0</v>
      </c>
      <c r="J12" s="2">
        <v>0</v>
      </c>
      <c r="K12" s="2">
        <v>2</v>
      </c>
      <c r="L12" s="2">
        <v>0</v>
      </c>
      <c r="M12" s="2">
        <v>0</v>
      </c>
    </row>
    <row r="13" spans="1:13" x14ac:dyDescent="0.4">
      <c r="A13" s="2" t="str">
        <f>"100210"</f>
        <v>100210</v>
      </c>
      <c r="B13" s="2" t="s">
        <v>25</v>
      </c>
      <c r="C13" s="2" t="s">
        <v>15</v>
      </c>
      <c r="D13" s="2" t="s">
        <v>16</v>
      </c>
      <c r="E13" s="2">
        <v>3662</v>
      </c>
      <c r="F13" s="2">
        <v>3038</v>
      </c>
      <c r="G13" s="2">
        <v>2990</v>
      </c>
      <c r="H13" s="2">
        <v>48</v>
      </c>
      <c r="I13" s="2">
        <v>0</v>
      </c>
      <c r="J13" s="2">
        <v>0</v>
      </c>
      <c r="K13" s="2">
        <v>6</v>
      </c>
      <c r="L13" s="2">
        <v>0</v>
      </c>
      <c r="M13" s="2">
        <v>0</v>
      </c>
    </row>
    <row r="14" spans="1:13" x14ac:dyDescent="0.4">
      <c r="A14" s="2" t="str">
        <f>"100211"</f>
        <v>100211</v>
      </c>
      <c r="B14" s="2" t="s">
        <v>26</v>
      </c>
      <c r="C14" s="2" t="s">
        <v>15</v>
      </c>
      <c r="D14" s="2" t="s">
        <v>16</v>
      </c>
      <c r="E14" s="2">
        <v>10454</v>
      </c>
      <c r="F14" s="2">
        <v>8820</v>
      </c>
      <c r="G14" s="2">
        <v>8800</v>
      </c>
      <c r="H14" s="2">
        <v>20</v>
      </c>
      <c r="I14" s="2">
        <v>0</v>
      </c>
      <c r="J14" s="2">
        <v>0</v>
      </c>
      <c r="K14" s="2">
        <v>13</v>
      </c>
      <c r="L14" s="2">
        <v>0</v>
      </c>
      <c r="M14" s="2">
        <v>0</v>
      </c>
    </row>
    <row r="15" spans="1:13" x14ac:dyDescent="0.4">
      <c r="A15" s="4" t="s">
        <v>27</v>
      </c>
      <c r="B15" s="4"/>
      <c r="C15" s="4"/>
      <c r="D15" s="4"/>
      <c r="E15" s="4">
        <v>47637</v>
      </c>
      <c r="F15" s="4">
        <v>39268</v>
      </c>
      <c r="G15" s="4">
        <v>38785</v>
      </c>
      <c r="H15" s="4">
        <v>483</v>
      </c>
      <c r="I15" s="4">
        <v>0</v>
      </c>
      <c r="J15" s="4">
        <v>0</v>
      </c>
      <c r="K15" s="4">
        <v>104</v>
      </c>
      <c r="L15" s="4">
        <v>0</v>
      </c>
      <c r="M15" s="4">
        <v>0</v>
      </c>
    </row>
    <row r="16" spans="1:13" x14ac:dyDescent="0.4">
      <c r="A16" s="2" t="str">
        <f>"100301"</f>
        <v>100301</v>
      </c>
      <c r="B16" s="2" t="s">
        <v>28</v>
      </c>
      <c r="C16" s="2" t="s">
        <v>29</v>
      </c>
      <c r="D16" s="2" t="s">
        <v>16</v>
      </c>
      <c r="E16" s="2">
        <v>5023</v>
      </c>
      <c r="F16" s="2">
        <v>4051</v>
      </c>
      <c r="G16" s="2">
        <v>4021</v>
      </c>
      <c r="H16" s="2">
        <v>30</v>
      </c>
      <c r="I16" s="2">
        <v>0</v>
      </c>
      <c r="J16" s="2">
        <v>0</v>
      </c>
      <c r="K16" s="2">
        <v>13</v>
      </c>
      <c r="L16" s="2">
        <v>0</v>
      </c>
      <c r="M16" s="2">
        <v>0</v>
      </c>
    </row>
    <row r="17" spans="1:13" x14ac:dyDescent="0.4">
      <c r="A17" s="2" t="str">
        <f>"100302"</f>
        <v>100302</v>
      </c>
      <c r="B17" s="2" t="s">
        <v>30</v>
      </c>
      <c r="C17" s="2" t="s">
        <v>29</v>
      </c>
      <c r="D17" s="2" t="s">
        <v>16</v>
      </c>
      <c r="E17" s="2">
        <v>25950</v>
      </c>
      <c r="F17" s="2">
        <v>21461</v>
      </c>
      <c r="G17" s="2">
        <v>21286</v>
      </c>
      <c r="H17" s="2">
        <v>175</v>
      </c>
      <c r="I17" s="2">
        <v>0</v>
      </c>
      <c r="J17" s="2">
        <v>0</v>
      </c>
      <c r="K17" s="2">
        <v>50</v>
      </c>
      <c r="L17" s="2">
        <v>0</v>
      </c>
      <c r="M17" s="2">
        <v>0</v>
      </c>
    </row>
    <row r="18" spans="1:13" x14ac:dyDescent="0.4">
      <c r="A18" s="2" t="str">
        <f>"100303"</f>
        <v>100303</v>
      </c>
      <c r="B18" s="2" t="s">
        <v>31</v>
      </c>
      <c r="C18" s="2" t="s">
        <v>29</v>
      </c>
      <c r="D18" s="2" t="s">
        <v>16</v>
      </c>
      <c r="E18" s="2">
        <v>6161</v>
      </c>
      <c r="F18" s="2">
        <v>5061</v>
      </c>
      <c r="G18" s="2">
        <v>4975</v>
      </c>
      <c r="H18" s="2">
        <v>86</v>
      </c>
      <c r="I18" s="2">
        <v>0</v>
      </c>
      <c r="J18" s="2">
        <v>0</v>
      </c>
      <c r="K18" s="2">
        <v>18</v>
      </c>
      <c r="L18" s="2">
        <v>0</v>
      </c>
      <c r="M18" s="2">
        <v>0</v>
      </c>
    </row>
    <row r="19" spans="1:13" x14ac:dyDescent="0.4">
      <c r="A19" s="2" t="str">
        <f>"100304"</f>
        <v>100304</v>
      </c>
      <c r="B19" s="2" t="s">
        <v>32</v>
      </c>
      <c r="C19" s="2" t="s">
        <v>29</v>
      </c>
      <c r="D19" s="2" t="s">
        <v>16</v>
      </c>
      <c r="E19" s="2">
        <v>6908</v>
      </c>
      <c r="F19" s="2">
        <v>5790</v>
      </c>
      <c r="G19" s="2">
        <v>5682</v>
      </c>
      <c r="H19" s="2">
        <v>108</v>
      </c>
      <c r="I19" s="2">
        <v>0</v>
      </c>
      <c r="J19" s="2">
        <v>0</v>
      </c>
      <c r="K19" s="2">
        <v>14</v>
      </c>
      <c r="L19" s="2">
        <v>0</v>
      </c>
      <c r="M19" s="2">
        <v>0</v>
      </c>
    </row>
    <row r="20" spans="1:13" x14ac:dyDescent="0.4">
      <c r="A20" s="2" t="str">
        <f>"100305"</f>
        <v>100305</v>
      </c>
      <c r="B20" s="2" t="s">
        <v>33</v>
      </c>
      <c r="C20" s="2" t="s">
        <v>29</v>
      </c>
      <c r="D20" s="2" t="s">
        <v>16</v>
      </c>
      <c r="E20" s="2">
        <v>3595</v>
      </c>
      <c r="F20" s="2">
        <v>2905</v>
      </c>
      <c r="G20" s="2">
        <v>2821</v>
      </c>
      <c r="H20" s="2">
        <v>84</v>
      </c>
      <c r="I20" s="2">
        <v>0</v>
      </c>
      <c r="J20" s="2">
        <v>0</v>
      </c>
      <c r="K20" s="2">
        <v>9</v>
      </c>
      <c r="L20" s="2">
        <v>0</v>
      </c>
      <c r="M20" s="2">
        <v>0</v>
      </c>
    </row>
    <row r="21" spans="1:13" x14ac:dyDescent="0.4">
      <c r="A21" s="4" t="s">
        <v>34</v>
      </c>
      <c r="B21" s="4"/>
      <c r="C21" s="4"/>
      <c r="D21" s="4"/>
      <c r="E21" s="4">
        <v>46398</v>
      </c>
      <c r="F21" s="4">
        <v>38446</v>
      </c>
      <c r="G21" s="4">
        <v>38025</v>
      </c>
      <c r="H21" s="4">
        <v>421</v>
      </c>
      <c r="I21" s="4">
        <v>4</v>
      </c>
      <c r="J21" s="4">
        <v>0</v>
      </c>
      <c r="K21" s="4">
        <v>134</v>
      </c>
      <c r="L21" s="4">
        <v>0</v>
      </c>
      <c r="M21" s="4">
        <v>0</v>
      </c>
    </row>
    <row r="22" spans="1:13" x14ac:dyDescent="0.4">
      <c r="A22" s="2" t="str">
        <f>"100401"</f>
        <v>100401</v>
      </c>
      <c r="B22" s="2" t="s">
        <v>35</v>
      </c>
      <c r="C22" s="2" t="s">
        <v>36</v>
      </c>
      <c r="D22" s="2" t="s">
        <v>16</v>
      </c>
      <c r="E22" s="2">
        <v>12348</v>
      </c>
      <c r="F22" s="2">
        <v>10360</v>
      </c>
      <c r="G22" s="2">
        <v>10209</v>
      </c>
      <c r="H22" s="2">
        <v>151</v>
      </c>
      <c r="I22" s="2">
        <v>0</v>
      </c>
      <c r="J22" s="2">
        <v>0</v>
      </c>
      <c r="K22" s="2">
        <v>30</v>
      </c>
      <c r="L22" s="2">
        <v>0</v>
      </c>
      <c r="M22" s="2">
        <v>0</v>
      </c>
    </row>
    <row r="23" spans="1:13" x14ac:dyDescent="0.4">
      <c r="A23" s="2" t="str">
        <f>"100402"</f>
        <v>100402</v>
      </c>
      <c r="B23" s="2" t="s">
        <v>37</v>
      </c>
      <c r="C23" s="2" t="s">
        <v>36</v>
      </c>
      <c r="D23" s="2" t="s">
        <v>16</v>
      </c>
      <c r="E23" s="2">
        <v>3675</v>
      </c>
      <c r="F23" s="2">
        <v>3041</v>
      </c>
      <c r="G23" s="2">
        <v>2997</v>
      </c>
      <c r="H23" s="2">
        <v>44</v>
      </c>
      <c r="I23" s="2">
        <v>2</v>
      </c>
      <c r="J23" s="2">
        <v>0</v>
      </c>
      <c r="K23" s="2">
        <v>8</v>
      </c>
      <c r="L23" s="2">
        <v>0</v>
      </c>
      <c r="M23" s="2">
        <v>0</v>
      </c>
    </row>
    <row r="24" spans="1:13" x14ac:dyDescent="0.4">
      <c r="A24" s="2" t="str">
        <f>"100403"</f>
        <v>100403</v>
      </c>
      <c r="B24" s="2" t="s">
        <v>38</v>
      </c>
      <c r="C24" s="2" t="s">
        <v>36</v>
      </c>
      <c r="D24" s="2" t="s">
        <v>16</v>
      </c>
      <c r="E24" s="2">
        <v>4245</v>
      </c>
      <c r="F24" s="2">
        <v>3440</v>
      </c>
      <c r="G24" s="2">
        <v>3413</v>
      </c>
      <c r="H24" s="2">
        <v>27</v>
      </c>
      <c r="I24" s="2">
        <v>1</v>
      </c>
      <c r="J24" s="2">
        <v>0</v>
      </c>
      <c r="K24" s="2">
        <v>40</v>
      </c>
      <c r="L24" s="2">
        <v>0</v>
      </c>
      <c r="M24" s="2">
        <v>0</v>
      </c>
    </row>
    <row r="25" spans="1:13" x14ac:dyDescent="0.4">
      <c r="A25" s="2" t="str">
        <f>"100404"</f>
        <v>100404</v>
      </c>
      <c r="B25" s="2" t="s">
        <v>39</v>
      </c>
      <c r="C25" s="2" t="s">
        <v>36</v>
      </c>
      <c r="D25" s="2" t="s">
        <v>16</v>
      </c>
      <c r="E25" s="2">
        <v>5513</v>
      </c>
      <c r="F25" s="2">
        <v>4574</v>
      </c>
      <c r="G25" s="2">
        <v>4522</v>
      </c>
      <c r="H25" s="2">
        <v>52</v>
      </c>
      <c r="I25" s="2">
        <v>0</v>
      </c>
      <c r="J25" s="2">
        <v>0</v>
      </c>
      <c r="K25" s="2">
        <v>10</v>
      </c>
      <c r="L25" s="2">
        <v>0</v>
      </c>
      <c r="M25" s="2">
        <v>0</v>
      </c>
    </row>
    <row r="26" spans="1:13" x14ac:dyDescent="0.4">
      <c r="A26" s="2" t="str">
        <f>"100405"</f>
        <v>100405</v>
      </c>
      <c r="B26" s="2" t="s">
        <v>40</v>
      </c>
      <c r="C26" s="2" t="s">
        <v>36</v>
      </c>
      <c r="D26" s="2" t="s">
        <v>16</v>
      </c>
      <c r="E26" s="2">
        <v>8244</v>
      </c>
      <c r="F26" s="2">
        <v>6741</v>
      </c>
      <c r="G26" s="2">
        <v>6688</v>
      </c>
      <c r="H26" s="2">
        <v>53</v>
      </c>
      <c r="I26" s="2">
        <v>0</v>
      </c>
      <c r="J26" s="2">
        <v>0</v>
      </c>
      <c r="K26" s="2">
        <v>24</v>
      </c>
      <c r="L26" s="2">
        <v>0</v>
      </c>
      <c r="M26" s="2">
        <v>0</v>
      </c>
    </row>
    <row r="27" spans="1:13" x14ac:dyDescent="0.4">
      <c r="A27" s="2" t="str">
        <f>"100406"</f>
        <v>100406</v>
      </c>
      <c r="B27" s="2" t="s">
        <v>41</v>
      </c>
      <c r="C27" s="2" t="s">
        <v>36</v>
      </c>
      <c r="D27" s="2" t="s">
        <v>16</v>
      </c>
      <c r="E27" s="2">
        <v>5638</v>
      </c>
      <c r="F27" s="2">
        <v>4676</v>
      </c>
      <c r="G27" s="2">
        <v>4621</v>
      </c>
      <c r="H27" s="2">
        <v>55</v>
      </c>
      <c r="I27" s="2">
        <v>1</v>
      </c>
      <c r="J27" s="2">
        <v>0</v>
      </c>
      <c r="K27" s="2">
        <v>12</v>
      </c>
      <c r="L27" s="2">
        <v>0</v>
      </c>
      <c r="M27" s="2">
        <v>0</v>
      </c>
    </row>
    <row r="28" spans="1:13" x14ac:dyDescent="0.4">
      <c r="A28" s="2" t="str">
        <f>"100407"</f>
        <v>100407</v>
      </c>
      <c r="B28" s="2" t="s">
        <v>42</v>
      </c>
      <c r="C28" s="2" t="s">
        <v>36</v>
      </c>
      <c r="D28" s="2" t="s">
        <v>16</v>
      </c>
      <c r="E28" s="2">
        <v>3716</v>
      </c>
      <c r="F28" s="2">
        <v>3086</v>
      </c>
      <c r="G28" s="2">
        <v>3067</v>
      </c>
      <c r="H28" s="2">
        <v>19</v>
      </c>
      <c r="I28" s="2">
        <v>0</v>
      </c>
      <c r="J28" s="2">
        <v>0</v>
      </c>
      <c r="K28" s="2">
        <v>4</v>
      </c>
      <c r="L28" s="2">
        <v>0</v>
      </c>
      <c r="M28" s="2">
        <v>0</v>
      </c>
    </row>
    <row r="29" spans="1:13" x14ac:dyDescent="0.4">
      <c r="A29" s="2" t="str">
        <f>"100408"</f>
        <v>100408</v>
      </c>
      <c r="B29" s="2" t="s">
        <v>43</v>
      </c>
      <c r="C29" s="2" t="s">
        <v>36</v>
      </c>
      <c r="D29" s="2" t="s">
        <v>16</v>
      </c>
      <c r="E29" s="2">
        <v>3019</v>
      </c>
      <c r="F29" s="2">
        <v>2528</v>
      </c>
      <c r="G29" s="2">
        <v>2508</v>
      </c>
      <c r="H29" s="2">
        <v>20</v>
      </c>
      <c r="I29" s="2">
        <v>0</v>
      </c>
      <c r="J29" s="2">
        <v>0</v>
      </c>
      <c r="K29" s="2">
        <v>6</v>
      </c>
      <c r="L29" s="2">
        <v>0</v>
      </c>
      <c r="M29" s="2">
        <v>0</v>
      </c>
    </row>
    <row r="30" spans="1:13" x14ac:dyDescent="0.4">
      <c r="A30" s="4" t="s">
        <v>44</v>
      </c>
      <c r="B30" s="4"/>
      <c r="C30" s="4"/>
      <c r="D30" s="4"/>
      <c r="E30" s="4">
        <v>73276</v>
      </c>
      <c r="F30" s="4">
        <v>60237</v>
      </c>
      <c r="G30" s="4">
        <v>59746</v>
      </c>
      <c r="H30" s="4">
        <v>491</v>
      </c>
      <c r="I30" s="4">
        <v>3</v>
      </c>
      <c r="J30" s="4">
        <v>0</v>
      </c>
      <c r="K30" s="4">
        <v>132</v>
      </c>
      <c r="L30" s="4">
        <v>0</v>
      </c>
      <c r="M30" s="4">
        <v>0</v>
      </c>
    </row>
    <row r="31" spans="1:13" x14ac:dyDescent="0.4">
      <c r="A31" s="2" t="str">
        <f>"100501"</f>
        <v>100501</v>
      </c>
      <c r="B31" s="2" t="s">
        <v>45</v>
      </c>
      <c r="C31" s="2" t="s">
        <v>46</v>
      </c>
      <c r="D31" s="2" t="s">
        <v>16</v>
      </c>
      <c r="E31" s="2">
        <v>25151</v>
      </c>
      <c r="F31" s="2">
        <v>20975</v>
      </c>
      <c r="G31" s="2">
        <v>20863</v>
      </c>
      <c r="H31" s="2">
        <v>112</v>
      </c>
      <c r="I31" s="2">
        <v>1</v>
      </c>
      <c r="J31" s="2">
        <v>0</v>
      </c>
      <c r="K31" s="2">
        <v>32</v>
      </c>
      <c r="L31" s="2">
        <v>0</v>
      </c>
      <c r="M31" s="2">
        <v>0</v>
      </c>
    </row>
    <row r="32" spans="1:13" x14ac:dyDescent="0.4">
      <c r="A32" s="2" t="str">
        <f>"100502"</f>
        <v>100502</v>
      </c>
      <c r="B32" s="2" t="s">
        <v>47</v>
      </c>
      <c r="C32" s="2" t="s">
        <v>46</v>
      </c>
      <c r="D32" s="2" t="s">
        <v>16</v>
      </c>
      <c r="E32" s="2">
        <v>5049</v>
      </c>
      <c r="F32" s="2">
        <v>4181</v>
      </c>
      <c r="G32" s="2">
        <v>4064</v>
      </c>
      <c r="H32" s="2">
        <v>117</v>
      </c>
      <c r="I32" s="2">
        <v>1</v>
      </c>
      <c r="J32" s="2">
        <v>0</v>
      </c>
      <c r="K32" s="2">
        <v>20</v>
      </c>
      <c r="L32" s="2">
        <v>0</v>
      </c>
      <c r="M32" s="2">
        <v>0</v>
      </c>
    </row>
    <row r="33" spans="1:13" x14ac:dyDescent="0.4">
      <c r="A33" s="2" t="str">
        <f>"100503"</f>
        <v>100503</v>
      </c>
      <c r="B33" s="2" t="s">
        <v>48</v>
      </c>
      <c r="C33" s="2" t="s">
        <v>46</v>
      </c>
      <c r="D33" s="2" t="s">
        <v>16</v>
      </c>
      <c r="E33" s="2">
        <v>2890</v>
      </c>
      <c r="F33" s="2">
        <v>2383</v>
      </c>
      <c r="G33" s="2">
        <v>2376</v>
      </c>
      <c r="H33" s="2">
        <v>7</v>
      </c>
      <c r="I33" s="2">
        <v>0</v>
      </c>
      <c r="J33" s="2">
        <v>0</v>
      </c>
      <c r="K33" s="2">
        <v>2</v>
      </c>
      <c r="L33" s="2">
        <v>0</v>
      </c>
      <c r="M33" s="2">
        <v>0</v>
      </c>
    </row>
    <row r="34" spans="1:13" x14ac:dyDescent="0.4">
      <c r="A34" s="2" t="str">
        <f>"100504"</f>
        <v>100504</v>
      </c>
      <c r="B34" s="2" t="s">
        <v>49</v>
      </c>
      <c r="C34" s="2" t="s">
        <v>46</v>
      </c>
      <c r="D34" s="2" t="s">
        <v>16</v>
      </c>
      <c r="E34" s="2">
        <v>4541</v>
      </c>
      <c r="F34" s="2">
        <v>3636</v>
      </c>
      <c r="G34" s="2">
        <v>3603</v>
      </c>
      <c r="H34" s="2">
        <v>33</v>
      </c>
      <c r="I34" s="2">
        <v>1</v>
      </c>
      <c r="J34" s="2">
        <v>0</v>
      </c>
      <c r="K34" s="2">
        <v>3</v>
      </c>
      <c r="L34" s="2">
        <v>0</v>
      </c>
      <c r="M34" s="2">
        <v>0</v>
      </c>
    </row>
    <row r="35" spans="1:13" x14ac:dyDescent="0.4">
      <c r="A35" s="2" t="str">
        <f>"100505"</f>
        <v>100505</v>
      </c>
      <c r="B35" s="2" t="s">
        <v>50</v>
      </c>
      <c r="C35" s="2" t="s">
        <v>46</v>
      </c>
      <c r="D35" s="2" t="s">
        <v>16</v>
      </c>
      <c r="E35" s="2">
        <v>3154</v>
      </c>
      <c r="F35" s="2">
        <v>2646</v>
      </c>
      <c r="G35" s="2">
        <v>2606</v>
      </c>
      <c r="H35" s="2">
        <v>40</v>
      </c>
      <c r="I35" s="2">
        <v>0</v>
      </c>
      <c r="J35" s="2">
        <v>0</v>
      </c>
      <c r="K35" s="2">
        <v>10</v>
      </c>
      <c r="L35" s="2">
        <v>0</v>
      </c>
      <c r="M35" s="2">
        <v>0</v>
      </c>
    </row>
    <row r="36" spans="1:13" x14ac:dyDescent="0.4">
      <c r="A36" s="2" t="str">
        <f>"100506"</f>
        <v>100506</v>
      </c>
      <c r="B36" s="2" t="s">
        <v>51</v>
      </c>
      <c r="C36" s="2" t="s">
        <v>46</v>
      </c>
      <c r="D36" s="2" t="s">
        <v>16</v>
      </c>
      <c r="E36" s="2">
        <v>4038</v>
      </c>
      <c r="F36" s="2">
        <v>3308</v>
      </c>
      <c r="G36" s="2">
        <v>3284</v>
      </c>
      <c r="H36" s="2">
        <v>24</v>
      </c>
      <c r="I36" s="2">
        <v>0</v>
      </c>
      <c r="J36" s="2">
        <v>0</v>
      </c>
      <c r="K36" s="2">
        <v>10</v>
      </c>
      <c r="L36" s="2">
        <v>0</v>
      </c>
      <c r="M36" s="2">
        <v>0</v>
      </c>
    </row>
    <row r="37" spans="1:13" x14ac:dyDescent="0.4">
      <c r="A37" s="2" t="str">
        <f>"100507"</f>
        <v>100507</v>
      </c>
      <c r="B37" s="2" t="s">
        <v>52</v>
      </c>
      <c r="C37" s="2" t="s">
        <v>46</v>
      </c>
      <c r="D37" s="2" t="s">
        <v>16</v>
      </c>
      <c r="E37" s="2">
        <v>7727</v>
      </c>
      <c r="F37" s="2">
        <v>6208</v>
      </c>
      <c r="G37" s="2">
        <v>6164</v>
      </c>
      <c r="H37" s="2">
        <v>44</v>
      </c>
      <c r="I37" s="2">
        <v>0</v>
      </c>
      <c r="J37" s="2">
        <v>0</v>
      </c>
      <c r="K37" s="2">
        <v>4</v>
      </c>
      <c r="L37" s="2">
        <v>0</v>
      </c>
      <c r="M37" s="2">
        <v>0</v>
      </c>
    </row>
    <row r="38" spans="1:13" x14ac:dyDescent="0.4">
      <c r="A38" s="2" t="str">
        <f>"100508"</f>
        <v>100508</v>
      </c>
      <c r="B38" s="2" t="s">
        <v>53</v>
      </c>
      <c r="C38" s="2" t="s">
        <v>46</v>
      </c>
      <c r="D38" s="2" t="s">
        <v>16</v>
      </c>
      <c r="E38" s="2">
        <v>6369</v>
      </c>
      <c r="F38" s="2">
        <v>5168</v>
      </c>
      <c r="G38" s="2">
        <v>5131</v>
      </c>
      <c r="H38" s="2">
        <v>37</v>
      </c>
      <c r="I38" s="2">
        <v>0</v>
      </c>
      <c r="J38" s="2">
        <v>0</v>
      </c>
      <c r="K38" s="2">
        <v>23</v>
      </c>
      <c r="L38" s="2">
        <v>0</v>
      </c>
      <c r="M38" s="2">
        <v>0</v>
      </c>
    </row>
    <row r="39" spans="1:13" x14ac:dyDescent="0.4">
      <c r="A39" s="2" t="str">
        <f>"100509"</f>
        <v>100509</v>
      </c>
      <c r="B39" s="2" t="s">
        <v>54</v>
      </c>
      <c r="C39" s="2" t="s">
        <v>46</v>
      </c>
      <c r="D39" s="2" t="s">
        <v>16</v>
      </c>
      <c r="E39" s="2">
        <v>9143</v>
      </c>
      <c r="F39" s="2">
        <v>7394</v>
      </c>
      <c r="G39" s="2">
        <v>7340</v>
      </c>
      <c r="H39" s="2">
        <v>54</v>
      </c>
      <c r="I39" s="2">
        <v>0</v>
      </c>
      <c r="J39" s="2">
        <v>0</v>
      </c>
      <c r="K39" s="2">
        <v>17</v>
      </c>
      <c r="L39" s="2">
        <v>0</v>
      </c>
      <c r="M39" s="2">
        <v>0</v>
      </c>
    </row>
    <row r="40" spans="1:13" x14ac:dyDescent="0.4">
      <c r="A40" s="2" t="str">
        <f>"100510"</f>
        <v>100510</v>
      </c>
      <c r="B40" s="2" t="s">
        <v>55</v>
      </c>
      <c r="C40" s="2" t="s">
        <v>46</v>
      </c>
      <c r="D40" s="2" t="s">
        <v>16</v>
      </c>
      <c r="E40" s="2">
        <v>5214</v>
      </c>
      <c r="F40" s="2">
        <v>4338</v>
      </c>
      <c r="G40" s="2">
        <v>4315</v>
      </c>
      <c r="H40" s="2">
        <v>23</v>
      </c>
      <c r="I40" s="2">
        <v>0</v>
      </c>
      <c r="J40" s="2">
        <v>0</v>
      </c>
      <c r="K40" s="2">
        <v>11</v>
      </c>
      <c r="L40" s="2">
        <v>0</v>
      </c>
      <c r="M40" s="2">
        <v>0</v>
      </c>
    </row>
    <row r="41" spans="1:13" x14ac:dyDescent="0.4">
      <c r="A41" s="4" t="s">
        <v>56</v>
      </c>
      <c r="B41" s="4"/>
      <c r="C41" s="4"/>
      <c r="D41" s="4"/>
      <c r="E41" s="4">
        <v>72247</v>
      </c>
      <c r="F41" s="4">
        <v>58246</v>
      </c>
      <c r="G41" s="4">
        <v>57050</v>
      </c>
      <c r="H41" s="4">
        <v>1196</v>
      </c>
      <c r="I41" s="4">
        <v>2</v>
      </c>
      <c r="J41" s="4">
        <v>0</v>
      </c>
      <c r="K41" s="4">
        <v>188</v>
      </c>
      <c r="L41" s="4">
        <v>0</v>
      </c>
      <c r="M41" s="4">
        <v>0</v>
      </c>
    </row>
    <row r="42" spans="1:13" x14ac:dyDescent="0.4">
      <c r="A42" s="2" t="str">
        <f>"100602"</f>
        <v>100602</v>
      </c>
      <c r="B42" s="2" t="s">
        <v>57</v>
      </c>
      <c r="C42" s="2" t="s">
        <v>58</v>
      </c>
      <c r="D42" s="2" t="s">
        <v>16</v>
      </c>
      <c r="E42" s="2">
        <v>14449</v>
      </c>
      <c r="F42" s="2">
        <v>11652</v>
      </c>
      <c r="G42" s="2">
        <v>11335</v>
      </c>
      <c r="H42" s="2">
        <v>317</v>
      </c>
      <c r="I42" s="2">
        <v>1</v>
      </c>
      <c r="J42" s="2">
        <v>0</v>
      </c>
      <c r="K42" s="2">
        <v>70</v>
      </c>
      <c r="L42" s="2">
        <v>0</v>
      </c>
      <c r="M42" s="2">
        <v>0</v>
      </c>
    </row>
    <row r="43" spans="1:13" x14ac:dyDescent="0.4">
      <c r="A43" s="2" t="str">
        <f>"100603"</f>
        <v>100603</v>
      </c>
      <c r="B43" s="2" t="s">
        <v>59</v>
      </c>
      <c r="C43" s="2" t="s">
        <v>58</v>
      </c>
      <c r="D43" s="2" t="s">
        <v>16</v>
      </c>
      <c r="E43" s="2">
        <v>7010</v>
      </c>
      <c r="F43" s="2">
        <v>5487</v>
      </c>
      <c r="G43" s="2">
        <v>5369</v>
      </c>
      <c r="H43" s="2">
        <v>118</v>
      </c>
      <c r="I43" s="2">
        <v>0</v>
      </c>
      <c r="J43" s="2">
        <v>0</v>
      </c>
      <c r="K43" s="2">
        <v>12</v>
      </c>
      <c r="L43" s="2">
        <v>0</v>
      </c>
      <c r="M43" s="2">
        <v>0</v>
      </c>
    </row>
    <row r="44" spans="1:13" x14ac:dyDescent="0.4">
      <c r="A44" s="2" t="str">
        <f>"100607"</f>
        <v>100607</v>
      </c>
      <c r="B44" s="2" t="s">
        <v>60</v>
      </c>
      <c r="C44" s="2" t="s">
        <v>58</v>
      </c>
      <c r="D44" s="2" t="s">
        <v>16</v>
      </c>
      <c r="E44" s="2">
        <v>22214</v>
      </c>
      <c r="F44" s="2">
        <v>18243</v>
      </c>
      <c r="G44" s="2">
        <v>17979</v>
      </c>
      <c r="H44" s="2">
        <v>264</v>
      </c>
      <c r="I44" s="2">
        <v>0</v>
      </c>
      <c r="J44" s="2">
        <v>0</v>
      </c>
      <c r="K44" s="2">
        <v>66</v>
      </c>
      <c r="L44" s="2">
        <v>0</v>
      </c>
      <c r="M44" s="2">
        <v>0</v>
      </c>
    </row>
    <row r="45" spans="1:13" x14ac:dyDescent="0.4">
      <c r="A45" s="2" t="str">
        <f>"100608"</f>
        <v>100608</v>
      </c>
      <c r="B45" s="2" t="s">
        <v>61</v>
      </c>
      <c r="C45" s="2" t="s">
        <v>58</v>
      </c>
      <c r="D45" s="2" t="s">
        <v>16</v>
      </c>
      <c r="E45" s="2">
        <v>5494</v>
      </c>
      <c r="F45" s="2">
        <v>4382</v>
      </c>
      <c r="G45" s="2">
        <v>4181</v>
      </c>
      <c r="H45" s="2">
        <v>201</v>
      </c>
      <c r="I45" s="2">
        <v>0</v>
      </c>
      <c r="J45" s="2">
        <v>0</v>
      </c>
      <c r="K45" s="2">
        <v>3</v>
      </c>
      <c r="L45" s="2">
        <v>0</v>
      </c>
      <c r="M45" s="2">
        <v>0</v>
      </c>
    </row>
    <row r="46" spans="1:13" x14ac:dyDescent="0.4">
      <c r="A46" s="2" t="str">
        <f>"100610"</f>
        <v>100610</v>
      </c>
      <c r="B46" s="2" t="s">
        <v>62</v>
      </c>
      <c r="C46" s="2" t="s">
        <v>58</v>
      </c>
      <c r="D46" s="2" t="s">
        <v>16</v>
      </c>
      <c r="E46" s="2">
        <v>10790</v>
      </c>
      <c r="F46" s="2">
        <v>8524</v>
      </c>
      <c r="G46" s="2">
        <v>8418</v>
      </c>
      <c r="H46" s="2">
        <v>106</v>
      </c>
      <c r="I46" s="2">
        <v>0</v>
      </c>
      <c r="J46" s="2">
        <v>0</v>
      </c>
      <c r="K46" s="2">
        <v>24</v>
      </c>
      <c r="L46" s="2">
        <v>0</v>
      </c>
      <c r="M46" s="2">
        <v>0</v>
      </c>
    </row>
    <row r="47" spans="1:13" x14ac:dyDescent="0.4">
      <c r="A47" s="2" t="str">
        <f>"100611"</f>
        <v>100611</v>
      </c>
      <c r="B47" s="2" t="s">
        <v>63</v>
      </c>
      <c r="C47" s="2" t="s">
        <v>58</v>
      </c>
      <c r="D47" s="2" t="s">
        <v>16</v>
      </c>
      <c r="E47" s="2">
        <v>12290</v>
      </c>
      <c r="F47" s="2">
        <v>9958</v>
      </c>
      <c r="G47" s="2">
        <v>9768</v>
      </c>
      <c r="H47" s="2">
        <v>190</v>
      </c>
      <c r="I47" s="2">
        <v>1</v>
      </c>
      <c r="J47" s="2">
        <v>0</v>
      </c>
      <c r="K47" s="2">
        <v>13</v>
      </c>
      <c r="L47" s="2">
        <v>0</v>
      </c>
      <c r="M47" s="2">
        <v>0</v>
      </c>
    </row>
    <row r="48" spans="1:13" x14ac:dyDescent="0.4">
      <c r="A48" s="4" t="s">
        <v>64</v>
      </c>
      <c r="B48" s="4"/>
      <c r="C48" s="4"/>
      <c r="D48" s="4"/>
      <c r="E48" s="4">
        <v>110317</v>
      </c>
      <c r="F48" s="4">
        <v>91177</v>
      </c>
      <c r="G48" s="4">
        <v>89700</v>
      </c>
      <c r="H48" s="4">
        <v>1477</v>
      </c>
      <c r="I48" s="4">
        <v>5</v>
      </c>
      <c r="J48" s="4">
        <v>0</v>
      </c>
      <c r="K48" s="4">
        <v>211</v>
      </c>
      <c r="L48" s="4">
        <v>0</v>
      </c>
      <c r="M48" s="4">
        <v>0</v>
      </c>
    </row>
    <row r="49" spans="1:13" x14ac:dyDescent="0.4">
      <c r="A49" s="2" t="str">
        <f>"100801"</f>
        <v>100801</v>
      </c>
      <c r="B49" s="2" t="s">
        <v>65</v>
      </c>
      <c r="C49" s="2" t="s">
        <v>66</v>
      </c>
      <c r="D49" s="2" t="s">
        <v>16</v>
      </c>
      <c r="E49" s="2">
        <v>17893</v>
      </c>
      <c r="F49" s="2">
        <v>14574</v>
      </c>
      <c r="G49" s="2">
        <v>14229</v>
      </c>
      <c r="H49" s="2">
        <v>345</v>
      </c>
      <c r="I49" s="2">
        <v>3</v>
      </c>
      <c r="J49" s="2">
        <v>0</v>
      </c>
      <c r="K49" s="2">
        <v>67</v>
      </c>
      <c r="L49" s="2">
        <v>0</v>
      </c>
      <c r="M49" s="2">
        <v>0</v>
      </c>
    </row>
    <row r="50" spans="1:13" x14ac:dyDescent="0.4">
      <c r="A50" s="2" t="str">
        <f>"100802"</f>
        <v>100802</v>
      </c>
      <c r="B50" s="2" t="s">
        <v>67</v>
      </c>
      <c r="C50" s="2" t="s">
        <v>66</v>
      </c>
      <c r="D50" s="2" t="s">
        <v>16</v>
      </c>
      <c r="E50" s="2">
        <v>55016</v>
      </c>
      <c r="F50" s="2">
        <v>46593</v>
      </c>
      <c r="G50" s="2">
        <v>46213</v>
      </c>
      <c r="H50" s="2">
        <v>380</v>
      </c>
      <c r="I50" s="2">
        <v>0</v>
      </c>
      <c r="J50" s="2">
        <v>0</v>
      </c>
      <c r="K50" s="2">
        <v>84</v>
      </c>
      <c r="L50" s="2">
        <v>0</v>
      </c>
      <c r="M50" s="2">
        <v>0</v>
      </c>
    </row>
    <row r="51" spans="1:13" x14ac:dyDescent="0.4">
      <c r="A51" s="2" t="str">
        <f>"100803"</f>
        <v>100803</v>
      </c>
      <c r="B51" s="2" t="s">
        <v>68</v>
      </c>
      <c r="C51" s="2" t="s">
        <v>66</v>
      </c>
      <c r="D51" s="2" t="s">
        <v>16</v>
      </c>
      <c r="E51" s="2">
        <v>4778</v>
      </c>
      <c r="F51" s="2">
        <v>3864</v>
      </c>
      <c r="G51" s="2">
        <v>3769</v>
      </c>
      <c r="H51" s="2">
        <v>95</v>
      </c>
      <c r="I51" s="2">
        <v>0</v>
      </c>
      <c r="J51" s="2">
        <v>0</v>
      </c>
      <c r="K51" s="2">
        <v>8</v>
      </c>
      <c r="L51" s="2">
        <v>0</v>
      </c>
      <c r="M51" s="2">
        <v>0</v>
      </c>
    </row>
    <row r="52" spans="1:13" x14ac:dyDescent="0.4">
      <c r="A52" s="2" t="str">
        <f>"100804"</f>
        <v>100804</v>
      </c>
      <c r="B52" s="2" t="s">
        <v>69</v>
      </c>
      <c r="C52" s="2" t="s">
        <v>66</v>
      </c>
      <c r="D52" s="2" t="s">
        <v>16</v>
      </c>
      <c r="E52" s="2">
        <v>7763</v>
      </c>
      <c r="F52" s="2">
        <v>6281</v>
      </c>
      <c r="G52" s="2">
        <v>6183</v>
      </c>
      <c r="H52" s="2">
        <v>98</v>
      </c>
      <c r="I52" s="2">
        <v>0</v>
      </c>
      <c r="J52" s="2">
        <v>0</v>
      </c>
      <c r="K52" s="2">
        <v>17</v>
      </c>
      <c r="L52" s="2">
        <v>0</v>
      </c>
      <c r="M52" s="2">
        <v>0</v>
      </c>
    </row>
    <row r="53" spans="1:13" x14ac:dyDescent="0.4">
      <c r="A53" s="2" t="str">
        <f>"100805"</f>
        <v>100805</v>
      </c>
      <c r="B53" s="2" t="s">
        <v>70</v>
      </c>
      <c r="C53" s="2" t="s">
        <v>66</v>
      </c>
      <c r="D53" s="2" t="s">
        <v>16</v>
      </c>
      <c r="E53" s="2">
        <v>7468</v>
      </c>
      <c r="F53" s="2">
        <v>6091</v>
      </c>
      <c r="G53" s="2">
        <v>5969</v>
      </c>
      <c r="H53" s="2">
        <v>122</v>
      </c>
      <c r="I53" s="2">
        <v>0</v>
      </c>
      <c r="J53" s="2">
        <v>0</v>
      </c>
      <c r="K53" s="2">
        <v>10</v>
      </c>
      <c r="L53" s="2">
        <v>0</v>
      </c>
      <c r="M53" s="2">
        <v>0</v>
      </c>
    </row>
    <row r="54" spans="1:13" x14ac:dyDescent="0.4">
      <c r="A54" s="2" t="str">
        <f>"100806"</f>
        <v>100806</v>
      </c>
      <c r="B54" s="2" t="s">
        <v>71</v>
      </c>
      <c r="C54" s="2" t="s">
        <v>66</v>
      </c>
      <c r="D54" s="2" t="s">
        <v>16</v>
      </c>
      <c r="E54" s="2">
        <v>9036</v>
      </c>
      <c r="F54" s="2">
        <v>7297</v>
      </c>
      <c r="G54" s="2">
        <v>7026</v>
      </c>
      <c r="H54" s="2">
        <v>271</v>
      </c>
      <c r="I54" s="2">
        <v>1</v>
      </c>
      <c r="J54" s="2">
        <v>0</v>
      </c>
      <c r="K54" s="2">
        <v>16</v>
      </c>
      <c r="L54" s="2">
        <v>0</v>
      </c>
      <c r="M54" s="2">
        <v>0</v>
      </c>
    </row>
    <row r="55" spans="1:13" x14ac:dyDescent="0.4">
      <c r="A55" s="2" t="str">
        <f>"100807"</f>
        <v>100807</v>
      </c>
      <c r="B55" s="2" t="s">
        <v>72</v>
      </c>
      <c r="C55" s="2" t="s">
        <v>66</v>
      </c>
      <c r="D55" s="2" t="s">
        <v>16</v>
      </c>
      <c r="E55" s="2">
        <v>8363</v>
      </c>
      <c r="F55" s="2">
        <v>6477</v>
      </c>
      <c r="G55" s="2">
        <v>6311</v>
      </c>
      <c r="H55" s="2">
        <v>166</v>
      </c>
      <c r="I55" s="2">
        <v>1</v>
      </c>
      <c r="J55" s="2">
        <v>0</v>
      </c>
      <c r="K55" s="2">
        <v>9</v>
      </c>
      <c r="L55" s="2">
        <v>0</v>
      </c>
      <c r="M55" s="2">
        <v>0</v>
      </c>
    </row>
    <row r="56" spans="1:13" x14ac:dyDescent="0.4">
      <c r="A56" s="4" t="s">
        <v>73</v>
      </c>
      <c r="B56" s="4"/>
      <c r="C56" s="4"/>
      <c r="D56" s="4"/>
      <c r="E56" s="4">
        <v>39390</v>
      </c>
      <c r="F56" s="4">
        <v>32421</v>
      </c>
      <c r="G56" s="4">
        <v>31801</v>
      </c>
      <c r="H56" s="4">
        <v>620</v>
      </c>
      <c r="I56" s="4">
        <v>1</v>
      </c>
      <c r="J56" s="4">
        <v>0</v>
      </c>
      <c r="K56" s="4">
        <v>114</v>
      </c>
      <c r="L56" s="4">
        <v>0</v>
      </c>
      <c r="M56" s="4">
        <v>0</v>
      </c>
    </row>
    <row r="57" spans="1:13" x14ac:dyDescent="0.4">
      <c r="A57" s="2" t="str">
        <f>"101101"</f>
        <v>101101</v>
      </c>
      <c r="B57" s="2" t="s">
        <v>74</v>
      </c>
      <c r="C57" s="2" t="s">
        <v>75</v>
      </c>
      <c r="D57" s="2" t="s">
        <v>16</v>
      </c>
      <c r="E57" s="2">
        <v>4011</v>
      </c>
      <c r="F57" s="2">
        <v>3259</v>
      </c>
      <c r="G57" s="2">
        <v>3148</v>
      </c>
      <c r="H57" s="2">
        <v>111</v>
      </c>
      <c r="I57" s="2">
        <v>1</v>
      </c>
      <c r="J57" s="2">
        <v>0</v>
      </c>
      <c r="K57" s="2">
        <v>8</v>
      </c>
      <c r="L57" s="2">
        <v>0</v>
      </c>
      <c r="M57" s="2">
        <v>0</v>
      </c>
    </row>
    <row r="58" spans="1:13" x14ac:dyDescent="0.4">
      <c r="A58" s="2" t="str">
        <f>"101102"</f>
        <v>101102</v>
      </c>
      <c r="B58" s="2" t="s">
        <v>76</v>
      </c>
      <c r="C58" s="2" t="s">
        <v>75</v>
      </c>
      <c r="D58" s="2" t="s">
        <v>16</v>
      </c>
      <c r="E58" s="2">
        <v>3445</v>
      </c>
      <c r="F58" s="2">
        <v>2822</v>
      </c>
      <c r="G58" s="2">
        <v>2740</v>
      </c>
      <c r="H58" s="2">
        <v>82</v>
      </c>
      <c r="I58" s="2">
        <v>0</v>
      </c>
      <c r="J58" s="2">
        <v>0</v>
      </c>
      <c r="K58" s="2">
        <v>12</v>
      </c>
      <c r="L58" s="2">
        <v>0</v>
      </c>
      <c r="M58" s="2">
        <v>0</v>
      </c>
    </row>
    <row r="59" spans="1:13" x14ac:dyDescent="0.4">
      <c r="A59" s="2" t="str">
        <f>"101103"</f>
        <v>101103</v>
      </c>
      <c r="B59" s="2" t="s">
        <v>77</v>
      </c>
      <c r="C59" s="2" t="s">
        <v>75</v>
      </c>
      <c r="D59" s="2" t="s">
        <v>16</v>
      </c>
      <c r="E59" s="2">
        <v>14391</v>
      </c>
      <c r="F59" s="2">
        <v>11945</v>
      </c>
      <c r="G59" s="2">
        <v>11734</v>
      </c>
      <c r="H59" s="2">
        <v>211</v>
      </c>
      <c r="I59" s="2">
        <v>0</v>
      </c>
      <c r="J59" s="2">
        <v>0</v>
      </c>
      <c r="K59" s="2">
        <v>19</v>
      </c>
      <c r="L59" s="2">
        <v>0</v>
      </c>
      <c r="M59" s="2">
        <v>0</v>
      </c>
    </row>
    <row r="60" spans="1:13" x14ac:dyDescent="0.4">
      <c r="A60" s="2" t="str">
        <f>"101104"</f>
        <v>101104</v>
      </c>
      <c r="B60" s="2" t="s">
        <v>78</v>
      </c>
      <c r="C60" s="2" t="s">
        <v>75</v>
      </c>
      <c r="D60" s="2" t="s">
        <v>16</v>
      </c>
      <c r="E60" s="2">
        <v>6603</v>
      </c>
      <c r="F60" s="2">
        <v>5519</v>
      </c>
      <c r="G60" s="2">
        <v>5455</v>
      </c>
      <c r="H60" s="2">
        <v>64</v>
      </c>
      <c r="I60" s="2">
        <v>0</v>
      </c>
      <c r="J60" s="2">
        <v>0</v>
      </c>
      <c r="K60" s="2">
        <v>16</v>
      </c>
      <c r="L60" s="2">
        <v>0</v>
      </c>
      <c r="M60" s="2">
        <v>0</v>
      </c>
    </row>
    <row r="61" spans="1:13" x14ac:dyDescent="0.4">
      <c r="A61" s="2" t="str">
        <f>"101105"</f>
        <v>101105</v>
      </c>
      <c r="B61" s="2" t="s">
        <v>79</v>
      </c>
      <c r="C61" s="2" t="s">
        <v>75</v>
      </c>
      <c r="D61" s="2" t="s">
        <v>16</v>
      </c>
      <c r="E61" s="2">
        <v>6151</v>
      </c>
      <c r="F61" s="2">
        <v>4945</v>
      </c>
      <c r="G61" s="2">
        <v>4894</v>
      </c>
      <c r="H61" s="2">
        <v>51</v>
      </c>
      <c r="I61" s="2">
        <v>0</v>
      </c>
      <c r="J61" s="2">
        <v>0</v>
      </c>
      <c r="K61" s="2">
        <v>53</v>
      </c>
      <c r="L61" s="2">
        <v>0</v>
      </c>
      <c r="M61" s="2">
        <v>0</v>
      </c>
    </row>
    <row r="62" spans="1:13" x14ac:dyDescent="0.4">
      <c r="A62" s="2" t="str">
        <f>"101106"</f>
        <v>101106</v>
      </c>
      <c r="B62" s="2" t="s">
        <v>80</v>
      </c>
      <c r="C62" s="2" t="s">
        <v>75</v>
      </c>
      <c r="D62" s="2" t="s">
        <v>16</v>
      </c>
      <c r="E62" s="2">
        <v>4789</v>
      </c>
      <c r="F62" s="2">
        <v>3931</v>
      </c>
      <c r="G62" s="2">
        <v>3830</v>
      </c>
      <c r="H62" s="2">
        <v>101</v>
      </c>
      <c r="I62" s="2">
        <v>0</v>
      </c>
      <c r="J62" s="2">
        <v>0</v>
      </c>
      <c r="K62" s="2">
        <v>6</v>
      </c>
      <c r="L62" s="2">
        <v>0</v>
      </c>
      <c r="M62" s="2">
        <v>0</v>
      </c>
    </row>
    <row r="63" spans="1:13" x14ac:dyDescent="0.4">
      <c r="A63" s="4" t="s">
        <v>81</v>
      </c>
      <c r="B63" s="4"/>
      <c r="C63" s="4"/>
      <c r="D63" s="4"/>
      <c r="E63" s="4">
        <v>155931</v>
      </c>
      <c r="F63" s="4">
        <v>128220</v>
      </c>
      <c r="G63" s="4">
        <v>125750</v>
      </c>
      <c r="H63" s="4">
        <v>2470</v>
      </c>
      <c r="I63" s="4">
        <v>8</v>
      </c>
      <c r="J63" s="4">
        <v>0</v>
      </c>
      <c r="K63" s="4">
        <v>310</v>
      </c>
      <c r="L63" s="4">
        <v>0</v>
      </c>
      <c r="M63" s="4">
        <v>0</v>
      </c>
    </row>
    <row r="64" spans="1:13" x14ac:dyDescent="0.4">
      <c r="A64" s="2" t="str">
        <f>"102001"</f>
        <v>102001</v>
      </c>
      <c r="B64" s="2" t="s">
        <v>82</v>
      </c>
      <c r="C64" s="2" t="s">
        <v>83</v>
      </c>
      <c r="D64" s="2" t="s">
        <v>16</v>
      </c>
      <c r="E64" s="2">
        <v>12733</v>
      </c>
      <c r="F64" s="2">
        <v>10776</v>
      </c>
      <c r="G64" s="2">
        <v>10663</v>
      </c>
      <c r="H64" s="2">
        <v>113</v>
      </c>
      <c r="I64" s="2">
        <v>0</v>
      </c>
      <c r="J64" s="2">
        <v>0</v>
      </c>
      <c r="K64" s="2">
        <v>24</v>
      </c>
      <c r="L64" s="2">
        <v>0</v>
      </c>
      <c r="M64" s="2">
        <v>0</v>
      </c>
    </row>
    <row r="65" spans="1:13" x14ac:dyDescent="0.4">
      <c r="A65" s="2" t="str">
        <f>"102002"</f>
        <v>102002</v>
      </c>
      <c r="B65" s="2" t="s">
        <v>84</v>
      </c>
      <c r="C65" s="2" t="s">
        <v>83</v>
      </c>
      <c r="D65" s="2" t="s">
        <v>16</v>
      </c>
      <c r="E65" s="2">
        <v>16980</v>
      </c>
      <c r="F65" s="2">
        <v>14125</v>
      </c>
      <c r="G65" s="2">
        <v>14028</v>
      </c>
      <c r="H65" s="2">
        <v>97</v>
      </c>
      <c r="I65" s="2">
        <v>0</v>
      </c>
      <c r="J65" s="2">
        <v>0</v>
      </c>
      <c r="K65" s="2">
        <v>32</v>
      </c>
      <c r="L65" s="2">
        <v>0</v>
      </c>
      <c r="M65" s="2">
        <v>0</v>
      </c>
    </row>
    <row r="66" spans="1:13" x14ac:dyDescent="0.4">
      <c r="A66" s="2" t="str">
        <f>"102003"</f>
        <v>102003</v>
      </c>
      <c r="B66" s="2" t="s">
        <v>85</v>
      </c>
      <c r="C66" s="2" t="s">
        <v>83</v>
      </c>
      <c r="D66" s="2" t="s">
        <v>16</v>
      </c>
      <c r="E66" s="2">
        <v>49243</v>
      </c>
      <c r="F66" s="2">
        <v>41233</v>
      </c>
      <c r="G66" s="2">
        <v>40846</v>
      </c>
      <c r="H66" s="2">
        <v>387</v>
      </c>
      <c r="I66" s="2">
        <v>1</v>
      </c>
      <c r="J66" s="2">
        <v>0</v>
      </c>
      <c r="K66" s="2">
        <v>84</v>
      </c>
      <c r="L66" s="2">
        <v>0</v>
      </c>
      <c r="M66" s="2">
        <v>0</v>
      </c>
    </row>
    <row r="67" spans="1:13" x14ac:dyDescent="0.4">
      <c r="A67" s="2" t="str">
        <f>"102004"</f>
        <v>102004</v>
      </c>
      <c r="B67" s="2" t="s">
        <v>86</v>
      </c>
      <c r="C67" s="2" t="s">
        <v>83</v>
      </c>
      <c r="D67" s="2" t="s">
        <v>16</v>
      </c>
      <c r="E67" s="2">
        <v>32581</v>
      </c>
      <c r="F67" s="2">
        <v>25842</v>
      </c>
      <c r="G67" s="2">
        <v>25300</v>
      </c>
      <c r="H67" s="2">
        <v>542</v>
      </c>
      <c r="I67" s="2">
        <v>3</v>
      </c>
      <c r="J67" s="2">
        <v>0</v>
      </c>
      <c r="K67" s="2">
        <v>115</v>
      </c>
      <c r="L67" s="2">
        <v>0</v>
      </c>
      <c r="M67" s="2">
        <v>0</v>
      </c>
    </row>
    <row r="68" spans="1:13" x14ac:dyDescent="0.4">
      <c r="A68" s="2" t="str">
        <f>"102005"</f>
        <v>102005</v>
      </c>
      <c r="B68" s="2" t="s">
        <v>87</v>
      </c>
      <c r="C68" s="2" t="s">
        <v>83</v>
      </c>
      <c r="D68" s="2" t="s">
        <v>16</v>
      </c>
      <c r="E68" s="2">
        <v>4602</v>
      </c>
      <c r="F68" s="2">
        <v>3808</v>
      </c>
      <c r="G68" s="2">
        <v>3770</v>
      </c>
      <c r="H68" s="2">
        <v>38</v>
      </c>
      <c r="I68" s="2">
        <v>0</v>
      </c>
      <c r="J68" s="2">
        <v>0</v>
      </c>
      <c r="K68" s="2">
        <v>5</v>
      </c>
      <c r="L68" s="2">
        <v>0</v>
      </c>
      <c r="M68" s="2">
        <v>0</v>
      </c>
    </row>
    <row r="69" spans="1:13" x14ac:dyDescent="0.4">
      <c r="A69" s="2" t="str">
        <f>"102006"</f>
        <v>102006</v>
      </c>
      <c r="B69" s="2" t="s">
        <v>88</v>
      </c>
      <c r="C69" s="2" t="s">
        <v>83</v>
      </c>
      <c r="D69" s="2" t="s">
        <v>16</v>
      </c>
      <c r="E69" s="2">
        <v>6994</v>
      </c>
      <c r="F69" s="2">
        <v>5735</v>
      </c>
      <c r="G69" s="2">
        <v>5573</v>
      </c>
      <c r="H69" s="2">
        <v>162</v>
      </c>
      <c r="I69" s="2">
        <v>3</v>
      </c>
      <c r="J69" s="2">
        <v>0</v>
      </c>
      <c r="K69" s="2">
        <v>12</v>
      </c>
      <c r="L69" s="2">
        <v>0</v>
      </c>
      <c r="M69" s="2">
        <v>0</v>
      </c>
    </row>
    <row r="70" spans="1:13" x14ac:dyDescent="0.4">
      <c r="A70" s="2" t="str">
        <f>"102007"</f>
        <v>102007</v>
      </c>
      <c r="B70" s="2" t="s">
        <v>89</v>
      </c>
      <c r="C70" s="2" t="s">
        <v>83</v>
      </c>
      <c r="D70" s="2" t="s">
        <v>16</v>
      </c>
      <c r="E70" s="2">
        <v>5205</v>
      </c>
      <c r="F70" s="2">
        <v>4220</v>
      </c>
      <c r="G70" s="2">
        <v>3991</v>
      </c>
      <c r="H70" s="2">
        <v>229</v>
      </c>
      <c r="I70" s="2">
        <v>0</v>
      </c>
      <c r="J70" s="2">
        <v>0</v>
      </c>
      <c r="K70" s="2">
        <v>3</v>
      </c>
      <c r="L70" s="2">
        <v>0</v>
      </c>
      <c r="M70" s="2">
        <v>0</v>
      </c>
    </row>
    <row r="71" spans="1:13" x14ac:dyDescent="0.4">
      <c r="A71" s="2" t="str">
        <f>"102008"</f>
        <v>102008</v>
      </c>
      <c r="B71" s="2" t="s">
        <v>90</v>
      </c>
      <c r="C71" s="2" t="s">
        <v>83</v>
      </c>
      <c r="D71" s="2" t="s">
        <v>16</v>
      </c>
      <c r="E71" s="2">
        <v>12548</v>
      </c>
      <c r="F71" s="2">
        <v>10205</v>
      </c>
      <c r="G71" s="2">
        <v>9933</v>
      </c>
      <c r="H71" s="2">
        <v>272</v>
      </c>
      <c r="I71" s="2">
        <v>0</v>
      </c>
      <c r="J71" s="2">
        <v>0</v>
      </c>
      <c r="K71" s="2">
        <v>21</v>
      </c>
      <c r="L71" s="2">
        <v>0</v>
      </c>
      <c r="M71" s="2">
        <v>0</v>
      </c>
    </row>
    <row r="72" spans="1:13" x14ac:dyDescent="0.4">
      <c r="A72" s="2" t="str">
        <f>"102009"</f>
        <v>102009</v>
      </c>
      <c r="B72" s="2" t="s">
        <v>91</v>
      </c>
      <c r="C72" s="2" t="s">
        <v>83</v>
      </c>
      <c r="D72" s="2" t="s">
        <v>16</v>
      </c>
      <c r="E72" s="2">
        <v>15045</v>
      </c>
      <c r="F72" s="2">
        <v>12276</v>
      </c>
      <c r="G72" s="2">
        <v>11646</v>
      </c>
      <c r="H72" s="2">
        <v>630</v>
      </c>
      <c r="I72" s="2">
        <v>1</v>
      </c>
      <c r="J72" s="2">
        <v>0</v>
      </c>
      <c r="K72" s="2">
        <v>14</v>
      </c>
      <c r="L72" s="2">
        <v>0</v>
      </c>
      <c r="M72" s="2">
        <v>0</v>
      </c>
    </row>
    <row r="73" spans="1:13" x14ac:dyDescent="0.4">
      <c r="A73" s="4" t="s">
        <v>92</v>
      </c>
      <c r="B73" s="4"/>
      <c r="C73" s="4"/>
      <c r="D73" s="4"/>
      <c r="E73" s="4">
        <v>29397</v>
      </c>
      <c r="F73" s="4">
        <v>24014</v>
      </c>
      <c r="G73" s="4">
        <v>23682</v>
      </c>
      <c r="H73" s="4">
        <v>332</v>
      </c>
      <c r="I73" s="4">
        <v>0</v>
      </c>
      <c r="J73" s="4">
        <v>1</v>
      </c>
      <c r="K73" s="4">
        <v>62</v>
      </c>
      <c r="L73" s="4">
        <v>0</v>
      </c>
      <c r="M73" s="4">
        <v>0</v>
      </c>
    </row>
    <row r="74" spans="1:13" x14ac:dyDescent="0.4">
      <c r="A74" s="2" t="str">
        <f>"102101"</f>
        <v>102101</v>
      </c>
      <c r="B74" s="2" t="s">
        <v>93</v>
      </c>
      <c r="C74" s="2" t="s">
        <v>94</v>
      </c>
      <c r="D74" s="2" t="s">
        <v>16</v>
      </c>
      <c r="E74" s="2">
        <v>11478</v>
      </c>
      <c r="F74" s="2">
        <v>9438</v>
      </c>
      <c r="G74" s="2">
        <v>9378</v>
      </c>
      <c r="H74" s="2">
        <v>60</v>
      </c>
      <c r="I74" s="2">
        <v>0</v>
      </c>
      <c r="J74" s="2">
        <v>0</v>
      </c>
      <c r="K74" s="2">
        <v>18</v>
      </c>
      <c r="L74" s="2">
        <v>0</v>
      </c>
      <c r="M74" s="2">
        <v>0</v>
      </c>
    </row>
    <row r="75" spans="1:13" x14ac:dyDescent="0.4">
      <c r="A75" s="2" t="str">
        <f>"102102"</f>
        <v>102102</v>
      </c>
      <c r="B75" s="2" t="s">
        <v>95</v>
      </c>
      <c r="C75" s="2" t="s">
        <v>94</v>
      </c>
      <c r="D75" s="2" t="s">
        <v>16</v>
      </c>
      <c r="E75" s="2">
        <v>5845</v>
      </c>
      <c r="F75" s="2">
        <v>4697</v>
      </c>
      <c r="G75" s="2">
        <v>4568</v>
      </c>
      <c r="H75" s="2">
        <v>129</v>
      </c>
      <c r="I75" s="2">
        <v>0</v>
      </c>
      <c r="J75" s="2">
        <v>1</v>
      </c>
      <c r="K75" s="2">
        <v>2</v>
      </c>
      <c r="L75" s="2">
        <v>0</v>
      </c>
      <c r="M75" s="2">
        <v>0</v>
      </c>
    </row>
    <row r="76" spans="1:13" x14ac:dyDescent="0.4">
      <c r="A76" s="2" t="str">
        <f>"102103"</f>
        <v>102103</v>
      </c>
      <c r="B76" s="2" t="s">
        <v>96</v>
      </c>
      <c r="C76" s="2" t="s">
        <v>94</v>
      </c>
      <c r="D76" s="2" t="s">
        <v>16</v>
      </c>
      <c r="E76" s="2">
        <v>4337</v>
      </c>
      <c r="F76" s="2">
        <v>3600</v>
      </c>
      <c r="G76" s="2">
        <v>3513</v>
      </c>
      <c r="H76" s="2">
        <v>87</v>
      </c>
      <c r="I76" s="2">
        <v>0</v>
      </c>
      <c r="J76" s="2">
        <v>0</v>
      </c>
      <c r="K76" s="2">
        <v>5</v>
      </c>
      <c r="L76" s="2">
        <v>0</v>
      </c>
      <c r="M76" s="2">
        <v>0</v>
      </c>
    </row>
    <row r="77" spans="1:13" x14ac:dyDescent="0.4">
      <c r="A77" s="2" t="str">
        <f>"102104"</f>
        <v>102104</v>
      </c>
      <c r="B77" s="2" t="s">
        <v>97</v>
      </c>
      <c r="C77" s="2" t="s">
        <v>94</v>
      </c>
      <c r="D77" s="2" t="s">
        <v>16</v>
      </c>
      <c r="E77" s="2">
        <v>3209</v>
      </c>
      <c r="F77" s="2">
        <v>2609</v>
      </c>
      <c r="G77" s="2">
        <v>2580</v>
      </c>
      <c r="H77" s="2">
        <v>29</v>
      </c>
      <c r="I77" s="2">
        <v>0</v>
      </c>
      <c r="J77" s="2">
        <v>0</v>
      </c>
      <c r="K77" s="2">
        <v>34</v>
      </c>
      <c r="L77" s="2">
        <v>0</v>
      </c>
      <c r="M77" s="2">
        <v>0</v>
      </c>
    </row>
    <row r="78" spans="1:13" x14ac:dyDescent="0.4">
      <c r="A78" s="2" t="str">
        <f>"102105"</f>
        <v>102105</v>
      </c>
      <c r="B78" s="2" t="s">
        <v>98</v>
      </c>
      <c r="C78" s="2" t="s">
        <v>94</v>
      </c>
      <c r="D78" s="2" t="s">
        <v>16</v>
      </c>
      <c r="E78" s="2">
        <v>4528</v>
      </c>
      <c r="F78" s="2">
        <v>3670</v>
      </c>
      <c r="G78" s="2">
        <v>3643</v>
      </c>
      <c r="H78" s="2">
        <v>27</v>
      </c>
      <c r="I78" s="2">
        <v>0</v>
      </c>
      <c r="J78" s="2">
        <v>0</v>
      </c>
      <c r="K78" s="2">
        <v>3</v>
      </c>
      <c r="L78" s="2">
        <v>0</v>
      </c>
      <c r="M78" s="2">
        <v>0</v>
      </c>
    </row>
    <row r="79" spans="1:13" x14ac:dyDescent="0.4">
      <c r="A79" s="4" t="s">
        <v>99</v>
      </c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</row>
    <row r="80" spans="1:13" x14ac:dyDescent="0.4">
      <c r="A80" s="3" t="str">
        <f>"106101"</f>
        <v>106101</v>
      </c>
      <c r="B80" s="3" t="s">
        <v>100</v>
      </c>
      <c r="C80" s="3" t="s">
        <v>16</v>
      </c>
      <c r="D80" s="3" t="s">
        <v>16</v>
      </c>
      <c r="E80" s="3">
        <v>571489</v>
      </c>
      <c r="F80" s="3">
        <v>483264</v>
      </c>
      <c r="G80" s="3">
        <v>475281</v>
      </c>
      <c r="H80" s="3">
        <v>7983</v>
      </c>
      <c r="I80" s="3">
        <v>45</v>
      </c>
      <c r="J80" s="3">
        <v>2</v>
      </c>
      <c r="K80" s="3">
        <v>1347</v>
      </c>
      <c r="L80" s="3">
        <v>0</v>
      </c>
      <c r="M80" s="3">
        <v>0</v>
      </c>
    </row>
    <row r="81" spans="1:13" x14ac:dyDescent="0.4">
      <c r="A81" s="3" t="s">
        <v>101</v>
      </c>
      <c r="B81" s="3"/>
      <c r="C81" s="3"/>
      <c r="D81" s="3"/>
      <c r="E81" s="3">
        <v>1234200</v>
      </c>
      <c r="F81" s="3">
        <v>1029118</v>
      </c>
      <c r="G81" s="3">
        <v>1012931</v>
      </c>
      <c r="H81" s="3">
        <v>16187</v>
      </c>
      <c r="I81" s="3">
        <v>70</v>
      </c>
      <c r="J81" s="3">
        <v>3</v>
      </c>
      <c r="K81" s="3">
        <v>2861</v>
      </c>
      <c r="L81" s="3">
        <v>0</v>
      </c>
      <c r="M81" s="3">
        <v>0</v>
      </c>
    </row>
  </sheetData>
  <mergeCells count="1">
    <mergeCell ref="A1:M1"/>
  </mergeCells>
  <pageMargins left="0.70866141732283472" right="0.70866141732283472" top="0.74803149606299213" bottom="0.74803149606299213" header="0.31496062992125984" footer="0.31496062992125984"/>
  <pageSetup paperSize="8" scale="8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Arkusz1</vt:lpstr>
      <vt:lpstr>Arkusz1!Tytuły_wydruku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Wojciech Kozieł</dc:creator>
  <cp:lastModifiedBy>Wojciech Koziel</cp:lastModifiedBy>
  <cp:lastPrinted>2025-04-14T10:27:14Z</cp:lastPrinted>
  <dcterms:created xsi:type="dcterms:W3CDTF">2023-10-19T11:28:01Z</dcterms:created>
  <dcterms:modified xsi:type="dcterms:W3CDTF">2025-04-14T10:27:54Z</dcterms:modified>
</cp:coreProperties>
</file>